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-120" yWindow="-120" windowWidth="25440" windowHeight="158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Pol'!$A$1:$U$70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0" i="12" l="1"/>
  <c r="F39" i="1" s="1"/>
  <c r="G9" i="12"/>
  <c r="M9" i="12" s="1"/>
  <c r="I9" i="12"/>
  <c r="I8" i="12" s="1"/>
  <c r="K9" i="12"/>
  <c r="O9" i="12"/>
  <c r="Q9" i="12"/>
  <c r="U9" i="12"/>
  <c r="G11" i="12"/>
  <c r="M11" i="12" s="1"/>
  <c r="I11" i="12"/>
  <c r="K11" i="12"/>
  <c r="O11" i="12"/>
  <c r="Q11" i="12"/>
  <c r="U11" i="12"/>
  <c r="G13" i="12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5" i="12"/>
  <c r="I25" i="12"/>
  <c r="K25" i="12"/>
  <c r="M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I31" i="12"/>
  <c r="G32" i="12"/>
  <c r="I32" i="12"/>
  <c r="K32" i="12"/>
  <c r="K31" i="12" s="1"/>
  <c r="M32" i="12"/>
  <c r="O32" i="12"/>
  <c r="Q32" i="12"/>
  <c r="Q31" i="12" s="1"/>
  <c r="U32" i="12"/>
  <c r="U31" i="12" s="1"/>
  <c r="G34" i="12"/>
  <c r="G31" i="12" s="1"/>
  <c r="I48" i="1" s="1"/>
  <c r="I34" i="12"/>
  <c r="K34" i="12"/>
  <c r="O34" i="12"/>
  <c r="O31" i="12" s="1"/>
  <c r="Q34" i="12"/>
  <c r="U34" i="12"/>
  <c r="G37" i="12"/>
  <c r="I49" i="1" s="1"/>
  <c r="I37" i="12"/>
  <c r="G38" i="12"/>
  <c r="M38" i="12" s="1"/>
  <c r="M37" i="12" s="1"/>
  <c r="I38" i="12"/>
  <c r="K38" i="12"/>
  <c r="K37" i="12" s="1"/>
  <c r="O38" i="12"/>
  <c r="O37" i="12" s="1"/>
  <c r="Q38" i="12"/>
  <c r="Q37" i="12" s="1"/>
  <c r="U38" i="12"/>
  <c r="U37" i="12" s="1"/>
  <c r="I40" i="12"/>
  <c r="G41" i="12"/>
  <c r="M41" i="12" s="1"/>
  <c r="M40" i="12" s="1"/>
  <c r="I41" i="12"/>
  <c r="K41" i="12"/>
  <c r="K40" i="12" s="1"/>
  <c r="O41" i="12"/>
  <c r="Q41" i="12"/>
  <c r="Q40" i="12" s="1"/>
  <c r="U41" i="12"/>
  <c r="U40" i="12" s="1"/>
  <c r="G43" i="12"/>
  <c r="M43" i="12" s="1"/>
  <c r="I43" i="12"/>
  <c r="K43" i="12"/>
  <c r="O43" i="12"/>
  <c r="Q43" i="12"/>
  <c r="U43" i="12"/>
  <c r="G46" i="12"/>
  <c r="I46" i="12"/>
  <c r="K46" i="12"/>
  <c r="M46" i="12"/>
  <c r="O46" i="12"/>
  <c r="Q46" i="12"/>
  <c r="U46" i="12"/>
  <c r="G48" i="12"/>
  <c r="G45" i="12" s="1"/>
  <c r="I51" i="1" s="1"/>
  <c r="I48" i="12"/>
  <c r="K48" i="12"/>
  <c r="O48" i="12"/>
  <c r="O45" i="12" s="1"/>
  <c r="Q48" i="12"/>
  <c r="U48" i="12"/>
  <c r="G51" i="12"/>
  <c r="M51" i="12" s="1"/>
  <c r="I51" i="12"/>
  <c r="K51" i="12"/>
  <c r="O51" i="12"/>
  <c r="Q51" i="12"/>
  <c r="Q45" i="12" s="1"/>
  <c r="U51" i="12"/>
  <c r="G53" i="12"/>
  <c r="M53" i="12" s="1"/>
  <c r="I53" i="12"/>
  <c r="K53" i="12"/>
  <c r="O53" i="12"/>
  <c r="Q53" i="12"/>
  <c r="U53" i="12"/>
  <c r="G55" i="12"/>
  <c r="I52" i="1" s="1"/>
  <c r="O55" i="12"/>
  <c r="Q55" i="12"/>
  <c r="G56" i="12"/>
  <c r="M56" i="12" s="1"/>
  <c r="M55" i="12" s="1"/>
  <c r="I56" i="12"/>
  <c r="I55" i="12" s="1"/>
  <c r="K56" i="12"/>
  <c r="K55" i="12" s="1"/>
  <c r="O56" i="12"/>
  <c r="Q56" i="12"/>
  <c r="U56" i="12"/>
  <c r="U55" i="12" s="1"/>
  <c r="I20" i="1"/>
  <c r="I19" i="1"/>
  <c r="I18" i="1"/>
  <c r="I17" i="1"/>
  <c r="G27" i="1"/>
  <c r="J28" i="1"/>
  <c r="J26" i="1"/>
  <c r="G38" i="1"/>
  <c r="F38" i="1"/>
  <c r="J25" i="1"/>
  <c r="J27" i="1"/>
  <c r="E26" i="1"/>
  <c r="H39" i="1" l="1"/>
  <c r="H40" i="1" s="1"/>
  <c r="F40" i="1"/>
  <c r="U8" i="12"/>
  <c r="AD60" i="12"/>
  <c r="G39" i="1" s="1"/>
  <c r="G40" i="1" s="1"/>
  <c r="G25" i="1" s="1"/>
  <c r="G26" i="1" s="1"/>
  <c r="I45" i="12"/>
  <c r="M48" i="12"/>
  <c r="M45" i="12" s="1"/>
  <c r="M34" i="12"/>
  <c r="M31" i="12"/>
  <c r="K8" i="12"/>
  <c r="U45" i="12"/>
  <c r="O8" i="12"/>
  <c r="G8" i="12"/>
  <c r="Q8" i="12"/>
  <c r="K45" i="12"/>
  <c r="O40" i="12"/>
  <c r="M13" i="12"/>
  <c r="M8" i="12" s="1"/>
  <c r="G29" i="1"/>
  <c r="G28" i="1"/>
  <c r="G40" i="12"/>
  <c r="I50" i="1" s="1"/>
  <c r="I39" i="1"/>
  <c r="I40" i="1" s="1"/>
  <c r="J39" i="1" s="1"/>
  <c r="J40" i="1" s="1"/>
  <c r="G60" i="12" l="1"/>
  <c r="I47" i="1"/>
  <c r="I16" i="1" l="1"/>
  <c r="I21" i="1" s="1"/>
  <c r="I5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<sst xmlns="http://schemas.openxmlformats.org/spreadsheetml/2006/main" count="284" uniqueCount="166">
  <si>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</si>
  <si>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</si>
  <si>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</si>
  <si>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</si>
  <si>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</si>
  <si>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</si>
  <si>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</si>
  <si>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</si>
  <si>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</si>
  <si>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</si>
  <si>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</si>
  <si>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</si>
  <si>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</si>
  <si>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</si>
  <si>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</si>
  <si>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</si>
  <si>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</si>
  <si>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</si>
  <si>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</si>
  <si>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</si>
  <si>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</si>
  <si>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</si>
  <si>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</si>
  <si>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</si>
  <si>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</si>
  <si>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</si>
  <si>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</si>
  <si>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</si>
  <si>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</si>
  <si>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</si>
  <si>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</si>
  <si>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</si>
  <si>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</si>
  <si>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</si>
  <si>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</si>
  <si>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</si>
  <si>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</si>
  <si>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</si>
  <si>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</si>
  <si>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</si>
  <si>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KAPESNÍ PARK - oprava studny</t>
  </si>
  <si>
    <t>Rozpočet:</t>
  </si>
  <si>
    <t>Misto</t>
  </si>
  <si>
    <t>Zdravé město Hodonín - projekt participativního rozpočtu</t>
  </si>
  <si>
    <t>Rozpočet</t>
  </si>
  <si>
    <t>Celkem za stavbu</t>
  </si>
  <si>
    <t>CZK</t>
  </si>
  <si>
    <t>Rekapitulace dílů</t>
  </si>
  <si>
    <t>Typ dílu</t>
  </si>
  <si>
    <t>24</t>
  </si>
  <si>
    <t>Studny</t>
  </si>
  <si>
    <t>46</t>
  </si>
  <si>
    <t>Zpevněné plochy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</si>
  <si>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</si>
  <si>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</si>
  <si>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</si>
  <si>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</si>
  <si>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</si>
  <si>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</si>
  <si>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</si>
  <si>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</si>
  <si>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</si>
  <si>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</si>
  <si>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</si>
  <si>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</si>
  <si>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</si>
  <si>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</si>
  <si>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</si>
  <si>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</si>
  <si>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</si>
  <si>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</si>
  <si>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</si>
  <si>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</si>
  <si>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</si>
  <si>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</si>
  <si>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</si>
  <si>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</si>
  <si>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</si>
  <si>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</si>
  <si>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</si>
  <si>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</si>
  <si>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</si>
  <si>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</si>
  <si>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</si>
  <si>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</si>
  <si>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</si>
  <si>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</si>
  <si>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</si>
  <si>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</si>
  <si>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</si>
  <si>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242111113R00</t>
  </si>
  <si>
    <t>Osazení pláště studny z bet. skruží celých DN 1000</t>
  </si>
  <si>
    <t>m</t>
  </si>
  <si>
    <t>POL1_0</t>
  </si>
  <si>
    <t>studna - nová skruž:0,3</t>
  </si>
  <si>
    <t>VV</t>
  </si>
  <si>
    <t>245111111R00</t>
  </si>
  <si>
    <t>Osazení krycí desky dvoudílné</t>
  </si>
  <si>
    <t>t</t>
  </si>
  <si>
    <t>studna - nový poklop:0,2</t>
  </si>
  <si>
    <t>5921</t>
  </si>
  <si>
    <t>Deska zákrytová studniční 125/6 cm, dvoudílná</t>
  </si>
  <si>
    <t>kus</t>
  </si>
  <si>
    <t>POL3_0</t>
  </si>
  <si>
    <t>studna - nový poklop:1</t>
  </si>
  <si>
    <t>5922</t>
  </si>
  <si>
    <t>Dílec pro studny  100x30x9 cm, skruž</t>
  </si>
  <si>
    <t>studna - nová skruž:1</t>
  </si>
  <si>
    <t>724131</t>
  </si>
  <si>
    <t>Montáž čerpadel ručních stojanových</t>
  </si>
  <si>
    <t>soubor</t>
  </si>
  <si>
    <t>studna - nová ruční pumpa:1</t>
  </si>
  <si>
    <t>4261</t>
  </si>
  <si>
    <t>Čerpadlo pístové stojanové ruční, litinové, kovářská čerň</t>
  </si>
  <si>
    <t>938907141R00</t>
  </si>
  <si>
    <t>Odstranění nánosu z drenážních šachtic hl. do 2 m</t>
  </si>
  <si>
    <t>m3</t>
  </si>
  <si>
    <t>vyčištění studny:3,14*0,5*0,5*1</t>
  </si>
  <si>
    <t>938907149R00</t>
  </si>
  <si>
    <t>Příplatek k odstr.nánosu ze šachtic za hl. nad 2 m</t>
  </si>
  <si>
    <t>216904112R00</t>
  </si>
  <si>
    <t>Očištění tlakovou vodou zdiva stěn a rubu kleneb</t>
  </si>
  <si>
    <t>m2</t>
  </si>
  <si>
    <t>vyčištění studny:3,14*1*5</t>
  </si>
  <si>
    <t>216904391R00</t>
  </si>
  <si>
    <t>Příplatek za ruční dočištění ocelovými kartáči</t>
  </si>
  <si>
    <t>617451310R00</t>
  </si>
  <si>
    <t>Spárování pláště studny ze skruží celokruhových</t>
  </si>
  <si>
    <t>oprava vnitřních spár studny:3,14*1*5</t>
  </si>
  <si>
    <t>591241111R00</t>
  </si>
  <si>
    <t>Kladení dlažby drobné kostky, lože z MC tl. 5 cm</t>
  </si>
  <si>
    <t>studna - přídlažba z kostek:3,14*(0,7*0,7-0,6*0,6)</t>
  </si>
  <si>
    <t>58380120.AR</t>
  </si>
  <si>
    <t>Kostka dlažební drobná 8/10 tř. 1  1t = 5 m2, štípaná</t>
  </si>
  <si>
    <t>ztratné:0,1</t>
  </si>
  <si>
    <t>909      R00</t>
  </si>
  <si>
    <t>Hzs-nezmeritelne stavebni prace</t>
  </si>
  <si>
    <t>h</t>
  </si>
  <si>
    <t>ostatní nespecifik. práce:10</t>
  </si>
  <si>
    <t>963015141R00</t>
  </si>
  <si>
    <t>Demontáž prefabrikovaných krycích desek 0,50 t</t>
  </si>
  <si>
    <t>studna - původní poklop:1</t>
  </si>
  <si>
    <t>965042241R00</t>
  </si>
  <si>
    <t>Bourání mazanin betonových tl. nad 10 cm, nad 4 m2</t>
  </si>
  <si>
    <t>betonová plocha okolo studny:3,14*1,5*1,5*0,15</t>
  </si>
  <si>
    <t>979082213R00</t>
  </si>
  <si>
    <t>Vodorovná doprava suti po suchu do 1 km</t>
  </si>
  <si>
    <t>demontážní hmotnost dílu 96:2,58</t>
  </si>
  <si>
    <t>979082219R00</t>
  </si>
  <si>
    <t>Příplatek za dopravu suti po suchu za další 1 km</t>
  </si>
  <si>
    <t>demontážní hmotnost dílu 96:2,58*5</t>
  </si>
  <si>
    <t>za dalších 5 km:</t>
  </si>
  <si>
    <t>979087212R00</t>
  </si>
  <si>
    <t>Nakládání suti na dopravní prostředky - komunikace</t>
  </si>
  <si>
    <t>979990103R00</t>
  </si>
  <si>
    <t>Poplatek za skládku suti - beton do 30x30 cm, recyklace suti</t>
  </si>
  <si>
    <t>998151111R00</t>
  </si>
  <si>
    <t>Přesun hmot, oplocení a zvláštní obj. zděné do 10m</t>
  </si>
  <si>
    <t>hmotnost dílu 24:0,56</t>
  </si>
  <si>
    <t>hmotnost dílu 46:0,23</t>
  </si>
  <si>
    <t/>
  </si>
  <si>
    <t>SUM</t>
  </si>
  <si>
    <t>POPUZIV</t>
  </si>
  <si>
    <t>END</t>
  </si>
  <si>
    <t>Soupis stavebních prací, dodávek a služeb s výkazem výměr</t>
  </si>
  <si>
    <t xml:space="preserve">Položkový soupis prací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</si>
</sst>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%20Stavitel%202021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201" t="s">
        <v>37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3" zoomScaleNormal="100" zoomScaleSheetLayoutView="75" workbookViewId="0">
      <selection activeCell="B24" sqref="B2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233" t="s">
        <v>164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1" t="s">
        <v>38</v>
      </c>
      <c r="C2" s="82"/>
      <c r="D2" s="218" t="s">
        <v>43</v>
      </c>
      <c r="E2" s="219"/>
      <c r="F2" s="219"/>
      <c r="G2" s="219"/>
      <c r="H2" s="219"/>
      <c r="I2" s="219"/>
      <c r="J2" s="220"/>
      <c r="O2" s="2"/>
    </row>
    <row r="3" spans="1:15" ht="23.25" customHeight="1" x14ac:dyDescent="0.2">
      <c r="A3" s="4"/>
      <c r="B3" s="83" t="s">
        <v>42</v>
      </c>
      <c r="C3" s="84"/>
      <c r="D3" s="246" t="s">
        <v>40</v>
      </c>
      <c r="E3" s="247"/>
      <c r="F3" s="247"/>
      <c r="G3" s="247"/>
      <c r="H3" s="247"/>
      <c r="I3" s="247"/>
      <c r="J3" s="248"/>
    </row>
    <row r="4" spans="1:15" ht="23.25" hidden="1" customHeight="1" x14ac:dyDescent="0.2">
      <c r="A4" s="4"/>
      <c r="B4" s="85" t="s">
        <v>41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19</v>
      </c>
      <c r="C5" s="5"/>
      <c r="D5" s="91"/>
      <c r="E5" s="26"/>
      <c r="F5" s="26"/>
      <c r="G5" s="26"/>
      <c r="H5" s="28" t="s">
        <v>31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32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17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16</v>
      </c>
      <c r="C11" s="5"/>
      <c r="D11" s="225"/>
      <c r="E11" s="225"/>
      <c r="F11" s="225"/>
      <c r="G11" s="225"/>
      <c r="H11" s="28" t="s">
        <v>31</v>
      </c>
      <c r="I11" s="94"/>
      <c r="J11" s="11"/>
    </row>
    <row r="12" spans="1:15" ht="15.75" customHeight="1" x14ac:dyDescent="0.2">
      <c r="A12" s="4"/>
      <c r="B12" s="41"/>
      <c r="C12" s="26"/>
      <c r="D12" s="244"/>
      <c r="E12" s="244"/>
      <c r="F12" s="244"/>
      <c r="G12" s="244"/>
      <c r="H12" s="28" t="s">
        <v>32</v>
      </c>
      <c r="I12" s="94"/>
      <c r="J12" s="11"/>
    </row>
    <row r="13" spans="1:15" ht="15.75" customHeight="1" x14ac:dyDescent="0.2">
      <c r="A13" s="4"/>
      <c r="B13" s="42"/>
      <c r="C13" s="93"/>
      <c r="D13" s="245"/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18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24"/>
      <c r="F15" s="224"/>
      <c r="G15" s="242"/>
      <c r="H15" s="242"/>
      <c r="I15" s="242" t="s">
        <v>26</v>
      </c>
      <c r="J15" s="243"/>
    </row>
    <row r="16" spans="1:15" ht="23.25" customHeight="1" x14ac:dyDescent="0.2">
      <c r="A16" s="141" t="s">
        <v>21</v>
      </c>
      <c r="B16" s="142" t="s">
        <v>21</v>
      </c>
      <c r="C16" s="58"/>
      <c r="D16" s="59"/>
      <c r="E16" s="221"/>
      <c r="F16" s="222"/>
      <c r="G16" s="221"/>
      <c r="H16" s="222"/>
      <c r="I16" s="221">
        <f>SUMIF(F47:F52,A16,I47:I52)+SUMIF(F47:F52,"PSU",I47:I52)</f>
        <v>0</v>
      </c>
      <c r="J16" s="223"/>
    </row>
    <row r="17" spans="1:10" ht="23.25" customHeight="1" x14ac:dyDescent="0.2">
      <c r="A17" s="141" t="s">
        <v>22</v>
      </c>
      <c r="B17" s="142" t="s">
        <v>22</v>
      </c>
      <c r="C17" s="58"/>
      <c r="D17" s="59"/>
      <c r="E17" s="221"/>
      <c r="F17" s="222"/>
      <c r="G17" s="221"/>
      <c r="H17" s="222"/>
      <c r="I17" s="221">
        <f>SUMIF(F47:F52,A17,I47:I52)</f>
        <v>0</v>
      </c>
      <c r="J17" s="223"/>
    </row>
    <row r="18" spans="1:10" ht="23.25" customHeight="1" x14ac:dyDescent="0.2">
      <c r="A18" s="141" t="s">
        <v>23</v>
      </c>
      <c r="B18" s="142" t="s">
        <v>23</v>
      </c>
      <c r="C18" s="58"/>
      <c r="D18" s="59"/>
      <c r="E18" s="221"/>
      <c r="F18" s="222"/>
      <c r="G18" s="221"/>
      <c r="H18" s="222"/>
      <c r="I18" s="221">
        <f>SUMIF(F47:F52,A18,I47:I52)</f>
        <v>0</v>
      </c>
      <c r="J18" s="223"/>
    </row>
    <row r="19" spans="1:10" ht="23.25" customHeight="1" x14ac:dyDescent="0.2">
      <c r="A19" s="141" t="s">
        <v>61</v>
      </c>
      <c r="B19" s="142" t="s">
        <v>24</v>
      </c>
      <c r="C19" s="58"/>
      <c r="D19" s="59"/>
      <c r="E19" s="221"/>
      <c r="F19" s="222"/>
      <c r="G19" s="221"/>
      <c r="H19" s="222"/>
      <c r="I19" s="221">
        <f>SUMIF(F47:F52,A19,I47:I52)</f>
        <v>0</v>
      </c>
      <c r="J19" s="223"/>
    </row>
    <row r="20" spans="1:10" ht="23.25" customHeight="1" x14ac:dyDescent="0.2">
      <c r="A20" s="141" t="s">
        <v>62</v>
      </c>
      <c r="B20" s="142" t="s">
        <v>25</v>
      </c>
      <c r="C20" s="58"/>
      <c r="D20" s="59"/>
      <c r="E20" s="221"/>
      <c r="F20" s="222"/>
      <c r="G20" s="221"/>
      <c r="H20" s="222"/>
      <c r="I20" s="221">
        <f>SUMIF(F47:F52,A20,I47:I52)</f>
        <v>0</v>
      </c>
      <c r="J20" s="223"/>
    </row>
    <row r="21" spans="1:10" ht="23.25" customHeight="1" x14ac:dyDescent="0.2">
      <c r="A21" s="4"/>
      <c r="B21" s="74" t="s">
        <v>26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/>
      <c r="C23" s="58"/>
      <c r="D23" s="59"/>
      <c r="E23" s="60"/>
      <c r="F23" s="61"/>
      <c r="G23" s="229"/>
      <c r="H23" s="230"/>
      <c r="I23" s="230"/>
      <c r="J23" s="62"/>
    </row>
    <row r="24" spans="1:10" ht="23.25" customHeight="1" x14ac:dyDescent="0.2">
      <c r="A24" s="4"/>
      <c r="B24" s="57"/>
      <c r="C24" s="58"/>
      <c r="D24" s="59"/>
      <c r="E24" s="60"/>
      <c r="F24" s="61"/>
      <c r="G24" s="227"/>
      <c r="H24" s="228"/>
      <c r="I24" s="228"/>
      <c r="J24" s="62"/>
    </row>
    <row r="25" spans="1:10" ht="23.25" customHeight="1" x14ac:dyDescent="0.2">
      <c r="A25" s="4"/>
      <c r="B25" s="57" t="s">
        <v>11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ref="J25:J28" si="0">Mena</f>
        <v>CZK</v>
      </c>
    </row>
    <row r="26" spans="1:10" ht="23.25" customHeight="1" x14ac:dyDescent="0.2">
      <c r="A26" s="4"/>
      <c r="B26" s="49" t="s">
        <v>12</v>
      </c>
      <c r="C26" s="22"/>
      <c r="D26" s="18"/>
      <c r="E26" s="43">
        <f>SazbaDPH2</f>
        <v>21</v>
      </c>
      <c r="F26" s="44" t="s">
        <v>0</v>
      </c>
      <c r="G26" s="236">
        <f>ZakladDPHZakl*SazbaDPH2/100</f>
        <v>0</v>
      </c>
      <c r="H26" s="237"/>
      <c r="I26" s="23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20</v>
      </c>
      <c r="C28" s="114"/>
      <c r="D28" s="114"/>
      <c r="E28" s="115"/>
      <c r="F28" s="116"/>
      <c r="G28" s="241">
        <f>ZakladDPHSniVypocet+ZakladDPHZaklVypocet</f>
        <v>0</v>
      </c>
      <c r="H28" s="241"/>
      <c r="I28" s="241"/>
      <c r="J28" s="117" t="str">
        <f t="shared" si="0"/>
        <v>CZK</v>
      </c>
    </row>
    <row r="29" spans="1:10" ht="27.75" customHeight="1" thickBot="1" x14ac:dyDescent="0.25">
      <c r="A29" s="4"/>
      <c r="B29" s="113" t="s">
        <v>33</v>
      </c>
      <c r="C29" s="118"/>
      <c r="D29" s="118"/>
      <c r="E29" s="118"/>
      <c r="F29" s="118"/>
      <c r="G29" s="239">
        <f>ZakladDPHSni+DPHSni+ZakladDPHZakl+DPHZakl+Zaokrouhleni</f>
        <v>0</v>
      </c>
      <c r="H29" s="239"/>
      <c r="I29" s="239"/>
      <c r="J29" s="119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13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35</v>
      </c>
      <c r="B38" s="99" t="s">
        <v>14</v>
      </c>
      <c r="C38" s="100" t="s">
        <v>5</v>
      </c>
      <c r="D38" s="101"/>
      <c r="E38" s="101"/>
      <c r="F38" s="106">
        <f>B23</f>
        <v>0</v>
      </c>
      <c r="G38" s="106" t="str">
        <f>B25</f>
        <v>Základ pro základní DPH</v>
      </c>
      <c r="H38" s="107" t="s">
        <v>15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44</v>
      </c>
      <c r="C39" s="209" t="s">
        <v>43</v>
      </c>
      <c r="D39" s="210"/>
      <c r="E39" s="210"/>
      <c r="F39" s="108">
        <f>'Rozpočet Pol'!AC60</f>
        <v>0</v>
      </c>
      <c r="G39" s="109">
        <f>'Rozpočet Pol'!AD60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1" t="s">
        <v>45</v>
      </c>
      <c r="C40" s="212"/>
      <c r="D40" s="212"/>
      <c r="E40" s="21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47</v>
      </c>
    </row>
    <row r="46" spans="1:10" ht="25.5" customHeight="1" x14ac:dyDescent="0.2">
      <c r="A46" s="121"/>
      <c r="B46" s="125" t="s">
        <v>14</v>
      </c>
      <c r="C46" s="125" t="s">
        <v>5</v>
      </c>
      <c r="D46" s="126"/>
      <c r="E46" s="126"/>
      <c r="F46" s="129" t="s">
        <v>48</v>
      </c>
      <c r="G46" s="129"/>
      <c r="H46" s="129"/>
      <c r="I46" s="214" t="s">
        <v>26</v>
      </c>
      <c r="J46" s="214"/>
    </row>
    <row r="47" spans="1:10" ht="25.5" customHeight="1" x14ac:dyDescent="0.2">
      <c r="A47" s="122"/>
      <c r="B47" s="130" t="s">
        <v>49</v>
      </c>
      <c r="C47" s="216" t="s">
        <v>50</v>
      </c>
      <c r="D47" s="217"/>
      <c r="E47" s="217"/>
      <c r="F47" s="132" t="s">
        <v>21</v>
      </c>
      <c r="G47" s="133"/>
      <c r="H47" s="133"/>
      <c r="I47" s="215">
        <f>'Rozpočet Pol'!G8</f>
        <v>0</v>
      </c>
      <c r="J47" s="215"/>
    </row>
    <row r="48" spans="1:10" ht="25.5" customHeight="1" x14ac:dyDescent="0.2">
      <c r="A48" s="122"/>
      <c r="B48" s="124" t="s">
        <v>51</v>
      </c>
      <c r="C48" s="207" t="s">
        <v>52</v>
      </c>
      <c r="D48" s="208"/>
      <c r="E48" s="208"/>
      <c r="F48" s="134" t="s">
        <v>21</v>
      </c>
      <c r="G48" s="135"/>
      <c r="H48" s="135"/>
      <c r="I48" s="206">
        <f>'Rozpočet Pol'!G31</f>
        <v>0</v>
      </c>
      <c r="J48" s="206"/>
    </row>
    <row r="49" spans="1:10" ht="25.5" customHeight="1" x14ac:dyDescent="0.2">
      <c r="A49" s="122"/>
      <c r="B49" s="124" t="s">
        <v>53</v>
      </c>
      <c r="C49" s="207" t="s">
        <v>54</v>
      </c>
      <c r="D49" s="208"/>
      <c r="E49" s="208"/>
      <c r="F49" s="134" t="s">
        <v>21</v>
      </c>
      <c r="G49" s="135"/>
      <c r="H49" s="135"/>
      <c r="I49" s="206">
        <f>'Rozpočet Pol'!G37</f>
        <v>0</v>
      </c>
      <c r="J49" s="206"/>
    </row>
    <row r="50" spans="1:10" ht="25.5" customHeight="1" x14ac:dyDescent="0.2">
      <c r="A50" s="122"/>
      <c r="B50" s="124" t="s">
        <v>55</v>
      </c>
      <c r="C50" s="207" t="s">
        <v>56</v>
      </c>
      <c r="D50" s="208"/>
      <c r="E50" s="208"/>
      <c r="F50" s="134" t="s">
        <v>21</v>
      </c>
      <c r="G50" s="135"/>
      <c r="H50" s="135"/>
      <c r="I50" s="206">
        <f>'Rozpočet Pol'!G40</f>
        <v>0</v>
      </c>
      <c r="J50" s="206"/>
    </row>
    <row r="51" spans="1:10" ht="25.5" customHeight="1" x14ac:dyDescent="0.2">
      <c r="A51" s="122"/>
      <c r="B51" s="124" t="s">
        <v>57</v>
      </c>
      <c r="C51" s="207" t="s">
        <v>58</v>
      </c>
      <c r="D51" s="208"/>
      <c r="E51" s="208"/>
      <c r="F51" s="134" t="s">
        <v>21</v>
      </c>
      <c r="G51" s="135"/>
      <c r="H51" s="135"/>
      <c r="I51" s="206">
        <f>'Rozpočet Pol'!G45</f>
        <v>0</v>
      </c>
      <c r="J51" s="206"/>
    </row>
    <row r="52" spans="1:10" ht="25.5" customHeight="1" x14ac:dyDescent="0.2">
      <c r="A52" s="122"/>
      <c r="B52" s="131" t="s">
        <v>59</v>
      </c>
      <c r="C52" s="203" t="s">
        <v>60</v>
      </c>
      <c r="D52" s="204"/>
      <c r="E52" s="204"/>
      <c r="F52" s="136" t="s">
        <v>21</v>
      </c>
      <c r="G52" s="137"/>
      <c r="H52" s="137"/>
      <c r="I52" s="202">
        <f>'Rozpočet Pol'!G55</f>
        <v>0</v>
      </c>
      <c r="J52" s="202"/>
    </row>
    <row r="53" spans="1:10" ht="25.5" customHeight="1" x14ac:dyDescent="0.2">
      <c r="A53" s="123"/>
      <c r="B53" s="127" t="s">
        <v>1</v>
      </c>
      <c r="C53" s="127"/>
      <c r="D53" s="128"/>
      <c r="E53" s="128"/>
      <c r="F53" s="138"/>
      <c r="G53" s="139"/>
      <c r="H53" s="139"/>
      <c r="I53" s="205">
        <f>SUM(I47:I52)</f>
        <v>0</v>
      </c>
      <c r="J53" s="205"/>
    </row>
    <row r="54" spans="1:10" x14ac:dyDescent="0.2">
      <c r="F54" s="140"/>
      <c r="G54" s="96"/>
      <c r="H54" s="140"/>
      <c r="I54" s="96"/>
      <c r="J54" s="96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39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0"/>
  <sheetViews>
    <sheetView tabSelected="1" workbookViewId="0">
      <selection activeCell="G60" sqref="G60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3" t="s">
        <v>165</v>
      </c>
      <c r="B1" s="253"/>
      <c r="C1" s="253"/>
      <c r="D1" s="253"/>
      <c r="E1" s="253"/>
      <c r="F1" s="253"/>
      <c r="G1" s="253"/>
      <c r="AE1" t="s">
        <v>64</v>
      </c>
    </row>
    <row r="2" spans="1:60" ht="24.95" customHeight="1" x14ac:dyDescent="0.2">
      <c r="A2" s="145" t="s">
        <v>63</v>
      </c>
      <c r="B2" s="143"/>
      <c r="C2" s="254" t="s">
        <v>43</v>
      </c>
      <c r="D2" s="255"/>
      <c r="E2" s="255"/>
      <c r="F2" s="255"/>
      <c r="G2" s="256"/>
      <c r="AE2" t="s">
        <v>65</v>
      </c>
    </row>
    <row r="3" spans="1:60" ht="24.95" customHeight="1" x14ac:dyDescent="0.2">
      <c r="A3" s="146" t="s">
        <v>7</v>
      </c>
      <c r="B3" s="144"/>
      <c r="C3" s="257" t="s">
        <v>40</v>
      </c>
      <c r="D3" s="258"/>
      <c r="E3" s="258"/>
      <c r="F3" s="258"/>
      <c r="G3" s="259"/>
      <c r="AE3" t="s">
        <v>66</v>
      </c>
    </row>
    <row r="4" spans="1:60" ht="24.95" hidden="1" customHeight="1" x14ac:dyDescent="0.2">
      <c r="A4" s="146" t="s">
        <v>8</v>
      </c>
      <c r="B4" s="144"/>
      <c r="C4" s="257"/>
      <c r="D4" s="258"/>
      <c r="E4" s="258"/>
      <c r="F4" s="258"/>
      <c r="G4" s="259"/>
      <c r="AE4" t="s">
        <v>67</v>
      </c>
    </row>
    <row r="5" spans="1:60" hidden="1" x14ac:dyDescent="0.2">
      <c r="A5" s="147" t="s">
        <v>68</v>
      </c>
      <c r="B5" s="148"/>
      <c r="C5" s="149"/>
      <c r="D5" s="150"/>
      <c r="E5" s="150"/>
      <c r="F5" s="150"/>
      <c r="G5" s="151"/>
      <c r="AE5" t="s">
        <v>69</v>
      </c>
    </row>
    <row r="7" spans="1:60" ht="38.25" x14ac:dyDescent="0.2">
      <c r="A7" s="156" t="s">
        <v>70</v>
      </c>
      <c r="B7" s="157" t="s">
        <v>71</v>
      </c>
      <c r="C7" s="157" t="s">
        <v>72</v>
      </c>
      <c r="D7" s="156" t="s">
        <v>73</v>
      </c>
      <c r="E7" s="156" t="s">
        <v>74</v>
      </c>
      <c r="F7" s="152" t="s">
        <v>75</v>
      </c>
      <c r="G7" s="175" t="s">
        <v>26</v>
      </c>
      <c r="H7" s="176" t="s">
        <v>27</v>
      </c>
      <c r="I7" s="176" t="s">
        <v>76</v>
      </c>
      <c r="J7" s="176" t="s">
        <v>28</v>
      </c>
      <c r="K7" s="176" t="s">
        <v>77</v>
      </c>
      <c r="L7" s="176" t="s">
        <v>78</v>
      </c>
      <c r="M7" s="176" t="s">
        <v>79</v>
      </c>
      <c r="N7" s="176" t="s">
        <v>80</v>
      </c>
      <c r="O7" s="176" t="s">
        <v>81</v>
      </c>
      <c r="P7" s="176" t="s">
        <v>82</v>
      </c>
      <c r="Q7" s="176" t="s">
        <v>83</v>
      </c>
      <c r="R7" s="176" t="s">
        <v>84</v>
      </c>
      <c r="S7" s="176" t="s">
        <v>85</v>
      </c>
      <c r="T7" s="176" t="s">
        <v>86</v>
      </c>
      <c r="U7" s="159" t="s">
        <v>87</v>
      </c>
    </row>
    <row r="8" spans="1:60" x14ac:dyDescent="0.2">
      <c r="A8" s="177" t="s">
        <v>88</v>
      </c>
      <c r="B8" s="178" t="s">
        <v>49</v>
      </c>
      <c r="C8" s="179" t="s">
        <v>50</v>
      </c>
      <c r="D8" s="180"/>
      <c r="E8" s="181"/>
      <c r="F8" s="182"/>
      <c r="G8" s="182">
        <f>SUMIF(AE9:AE30,"&lt;&gt;NOR",G9:G30)</f>
        <v>0</v>
      </c>
      <c r="H8" s="182"/>
      <c r="I8" s="182">
        <f>SUM(I9:I30)</f>
        <v>0</v>
      </c>
      <c r="J8" s="182"/>
      <c r="K8" s="182">
        <f>SUM(K9:K30)</f>
        <v>0</v>
      </c>
      <c r="L8" s="182"/>
      <c r="M8" s="182">
        <f>SUM(M9:M30)</f>
        <v>0</v>
      </c>
      <c r="N8" s="158"/>
      <c r="O8" s="158">
        <f>SUM(O9:O30)</f>
        <v>0.56055999999999995</v>
      </c>
      <c r="P8" s="158"/>
      <c r="Q8" s="158">
        <f>SUM(Q9:Q30)</f>
        <v>0</v>
      </c>
      <c r="R8" s="158"/>
      <c r="S8" s="158"/>
      <c r="T8" s="177"/>
      <c r="U8" s="158">
        <f>SUM(U9:U30)</f>
        <v>21.060000000000002</v>
      </c>
      <c r="AE8" t="s">
        <v>89</v>
      </c>
    </row>
    <row r="9" spans="1:60" outlineLevel="1" x14ac:dyDescent="0.2">
      <c r="A9" s="154">
        <v>1</v>
      </c>
      <c r="B9" s="160" t="s">
        <v>90</v>
      </c>
      <c r="C9" s="194" t="s">
        <v>91</v>
      </c>
      <c r="D9" s="162" t="s">
        <v>92</v>
      </c>
      <c r="E9" s="169">
        <v>0.3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2.4639999999999999E-2</v>
      </c>
      <c r="O9" s="163">
        <f>ROUND(E9*N9,5)</f>
        <v>7.3899999999999999E-3</v>
      </c>
      <c r="P9" s="163">
        <v>0</v>
      </c>
      <c r="Q9" s="163">
        <f>ROUND(E9*P9,5)</f>
        <v>0</v>
      </c>
      <c r="R9" s="163"/>
      <c r="S9" s="163"/>
      <c r="T9" s="164">
        <v>2.19</v>
      </c>
      <c r="U9" s="163">
        <f>ROUND(E9*T9,2)</f>
        <v>0.66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93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5" t="s">
        <v>94</v>
      </c>
      <c r="D10" s="165"/>
      <c r="E10" s="170">
        <v>0.3</v>
      </c>
      <c r="F10" s="173"/>
      <c r="G10" s="173"/>
      <c r="H10" s="173"/>
      <c r="I10" s="173"/>
      <c r="J10" s="173"/>
      <c r="K10" s="173"/>
      <c r="L10" s="173"/>
      <c r="M10" s="173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95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2</v>
      </c>
      <c r="B11" s="160" t="s">
        <v>96</v>
      </c>
      <c r="C11" s="194" t="s">
        <v>97</v>
      </c>
      <c r="D11" s="162" t="s">
        <v>98</v>
      </c>
      <c r="E11" s="169">
        <v>0.2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63">
        <v>0.1075</v>
      </c>
      <c r="O11" s="163">
        <f>ROUND(E11*N11,5)</f>
        <v>2.1499999999999998E-2</v>
      </c>
      <c r="P11" s="163">
        <v>0</v>
      </c>
      <c r="Q11" s="163">
        <f>ROUND(E11*P11,5)</f>
        <v>0</v>
      </c>
      <c r="R11" s="163"/>
      <c r="S11" s="163"/>
      <c r="T11" s="164">
        <v>1.24</v>
      </c>
      <c r="U11" s="163">
        <f>ROUND(E11*T11,2)</f>
        <v>0.25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93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5" t="s">
        <v>99</v>
      </c>
      <c r="D12" s="165"/>
      <c r="E12" s="170">
        <v>0.2</v>
      </c>
      <c r="F12" s="173"/>
      <c r="G12" s="173"/>
      <c r="H12" s="173"/>
      <c r="I12" s="173"/>
      <c r="J12" s="173"/>
      <c r="K12" s="173"/>
      <c r="L12" s="173"/>
      <c r="M12" s="173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95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3</v>
      </c>
      <c r="B13" s="160" t="s">
        <v>100</v>
      </c>
      <c r="C13" s="194" t="s">
        <v>101</v>
      </c>
      <c r="D13" s="162" t="s">
        <v>102</v>
      </c>
      <c r="E13" s="169">
        <v>1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63">
        <v>0.2</v>
      </c>
      <c r="O13" s="163">
        <f>ROUND(E13*N13,5)</f>
        <v>0.2</v>
      </c>
      <c r="P13" s="163">
        <v>0</v>
      </c>
      <c r="Q13" s="163">
        <f>ROUND(E13*P13,5)</f>
        <v>0</v>
      </c>
      <c r="R13" s="163"/>
      <c r="S13" s="163"/>
      <c r="T13" s="164">
        <v>0</v>
      </c>
      <c r="U13" s="163">
        <f>ROUND(E13*T13,2)</f>
        <v>0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103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5" t="s">
        <v>104</v>
      </c>
      <c r="D14" s="165"/>
      <c r="E14" s="170">
        <v>1</v>
      </c>
      <c r="F14" s="173"/>
      <c r="G14" s="173"/>
      <c r="H14" s="173"/>
      <c r="I14" s="173"/>
      <c r="J14" s="173"/>
      <c r="K14" s="173"/>
      <c r="L14" s="173"/>
      <c r="M14" s="173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95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4</v>
      </c>
      <c r="B15" s="160" t="s">
        <v>105</v>
      </c>
      <c r="C15" s="194" t="s">
        <v>106</v>
      </c>
      <c r="D15" s="162" t="s">
        <v>102</v>
      </c>
      <c r="E15" s="169">
        <v>1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63">
        <v>0.185</v>
      </c>
      <c r="O15" s="163">
        <f>ROUND(E15*N15,5)</f>
        <v>0.185</v>
      </c>
      <c r="P15" s="163">
        <v>0</v>
      </c>
      <c r="Q15" s="163">
        <f>ROUND(E15*P15,5)</f>
        <v>0</v>
      </c>
      <c r="R15" s="163"/>
      <c r="S15" s="163"/>
      <c r="T15" s="164">
        <v>0</v>
      </c>
      <c r="U15" s="163">
        <f>ROUND(E15*T15,2)</f>
        <v>0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103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5" t="s">
        <v>107</v>
      </c>
      <c r="D16" s="165"/>
      <c r="E16" s="170">
        <v>1</v>
      </c>
      <c r="F16" s="173"/>
      <c r="G16" s="173"/>
      <c r="H16" s="173"/>
      <c r="I16" s="173"/>
      <c r="J16" s="173"/>
      <c r="K16" s="173"/>
      <c r="L16" s="173"/>
      <c r="M16" s="173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95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5</v>
      </c>
      <c r="B17" s="160" t="s">
        <v>108</v>
      </c>
      <c r="C17" s="194" t="s">
        <v>109</v>
      </c>
      <c r="D17" s="162" t="s">
        <v>110</v>
      </c>
      <c r="E17" s="169">
        <v>1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63">
        <v>4.1399999999999996E-3</v>
      </c>
      <c r="O17" s="163">
        <f>ROUND(E17*N17,5)</f>
        <v>4.1399999999999996E-3</v>
      </c>
      <c r="P17" s="163">
        <v>0</v>
      </c>
      <c r="Q17" s="163">
        <f>ROUND(E17*P17,5)</f>
        <v>0</v>
      </c>
      <c r="R17" s="163"/>
      <c r="S17" s="163"/>
      <c r="T17" s="164">
        <v>0.95799999999999996</v>
      </c>
      <c r="U17" s="163">
        <f>ROUND(E17*T17,2)</f>
        <v>0.96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93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5" t="s">
        <v>111</v>
      </c>
      <c r="D18" s="165"/>
      <c r="E18" s="170">
        <v>1</v>
      </c>
      <c r="F18" s="173"/>
      <c r="G18" s="173"/>
      <c r="H18" s="173"/>
      <c r="I18" s="173"/>
      <c r="J18" s="173"/>
      <c r="K18" s="173"/>
      <c r="L18" s="173"/>
      <c r="M18" s="173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95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54">
        <v>6</v>
      </c>
      <c r="B19" s="160" t="s">
        <v>112</v>
      </c>
      <c r="C19" s="194" t="s">
        <v>113</v>
      </c>
      <c r="D19" s="162" t="s">
        <v>102</v>
      </c>
      <c r="E19" s="169">
        <v>1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63">
        <v>2.4E-2</v>
      </c>
      <c r="O19" s="163">
        <f>ROUND(E19*N19,5)</f>
        <v>2.4E-2</v>
      </c>
      <c r="P19" s="163">
        <v>0</v>
      </c>
      <c r="Q19" s="163">
        <f>ROUND(E19*P19,5)</f>
        <v>0</v>
      </c>
      <c r="R19" s="163"/>
      <c r="S19" s="163"/>
      <c r="T19" s="164">
        <v>0</v>
      </c>
      <c r="U19" s="163">
        <f>ROUND(E19*T19,2)</f>
        <v>0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103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0"/>
      <c r="C20" s="195" t="s">
        <v>111</v>
      </c>
      <c r="D20" s="165"/>
      <c r="E20" s="170">
        <v>1</v>
      </c>
      <c r="F20" s="173"/>
      <c r="G20" s="173"/>
      <c r="H20" s="173"/>
      <c r="I20" s="173"/>
      <c r="J20" s="173"/>
      <c r="K20" s="173"/>
      <c r="L20" s="173"/>
      <c r="M20" s="173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95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7</v>
      </c>
      <c r="B21" s="160" t="s">
        <v>114</v>
      </c>
      <c r="C21" s="194" t="s">
        <v>115</v>
      </c>
      <c r="D21" s="162" t="s">
        <v>116</v>
      </c>
      <c r="E21" s="169">
        <v>0.78500000000000003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63">
        <v>0</v>
      </c>
      <c r="O21" s="163">
        <f>ROUND(E21*N21,5)</f>
        <v>0</v>
      </c>
      <c r="P21" s="163">
        <v>0</v>
      </c>
      <c r="Q21" s="163">
        <f>ROUND(E21*P21,5)</f>
        <v>0</v>
      </c>
      <c r="R21" s="163"/>
      <c r="S21" s="163"/>
      <c r="T21" s="164">
        <v>4.5199999999999996</v>
      </c>
      <c r="U21" s="163">
        <f>ROUND(E21*T21,2)</f>
        <v>3.55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93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0"/>
      <c r="C22" s="195" t="s">
        <v>117</v>
      </c>
      <c r="D22" s="165"/>
      <c r="E22" s="170">
        <v>0.78500000000000003</v>
      </c>
      <c r="F22" s="173"/>
      <c r="G22" s="173"/>
      <c r="H22" s="173"/>
      <c r="I22" s="173"/>
      <c r="J22" s="173"/>
      <c r="K22" s="173"/>
      <c r="L22" s="173"/>
      <c r="M22" s="173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95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8</v>
      </c>
      <c r="B23" s="160" t="s">
        <v>118</v>
      </c>
      <c r="C23" s="194" t="s">
        <v>119</v>
      </c>
      <c r="D23" s="162" t="s">
        <v>116</v>
      </c>
      <c r="E23" s="169">
        <v>0.78500000000000003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63">
        <v>0</v>
      </c>
      <c r="O23" s="163">
        <f>ROUND(E23*N23,5)</f>
        <v>0</v>
      </c>
      <c r="P23" s="163">
        <v>0</v>
      </c>
      <c r="Q23" s="163">
        <f>ROUND(E23*P23,5)</f>
        <v>0</v>
      </c>
      <c r="R23" s="163"/>
      <c r="S23" s="163"/>
      <c r="T23" s="164">
        <v>1</v>
      </c>
      <c r="U23" s="163">
        <f>ROUND(E23*T23,2)</f>
        <v>0.79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93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0"/>
      <c r="C24" s="195" t="s">
        <v>117</v>
      </c>
      <c r="D24" s="165"/>
      <c r="E24" s="170">
        <v>0.78500000000000003</v>
      </c>
      <c r="F24" s="173"/>
      <c r="G24" s="173"/>
      <c r="H24" s="173"/>
      <c r="I24" s="173"/>
      <c r="J24" s="173"/>
      <c r="K24" s="173"/>
      <c r="L24" s="173"/>
      <c r="M24" s="173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95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9</v>
      </c>
      <c r="B25" s="160" t="s">
        <v>120</v>
      </c>
      <c r="C25" s="194" t="s">
        <v>121</v>
      </c>
      <c r="D25" s="162" t="s">
        <v>122</v>
      </c>
      <c r="E25" s="169">
        <v>15.7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63">
        <v>2.0000000000000002E-5</v>
      </c>
      <c r="O25" s="163">
        <f>ROUND(E25*N25,5)</f>
        <v>3.1E-4</v>
      </c>
      <c r="P25" s="163">
        <v>0</v>
      </c>
      <c r="Q25" s="163">
        <f>ROUND(E25*P25,5)</f>
        <v>0</v>
      </c>
      <c r="R25" s="163"/>
      <c r="S25" s="163"/>
      <c r="T25" s="164">
        <v>0.32</v>
      </c>
      <c r="U25" s="163">
        <f>ROUND(E25*T25,2)</f>
        <v>5.0199999999999996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93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0"/>
      <c r="C26" s="195" t="s">
        <v>123</v>
      </c>
      <c r="D26" s="165"/>
      <c r="E26" s="170">
        <v>15.7</v>
      </c>
      <c r="F26" s="173"/>
      <c r="G26" s="173"/>
      <c r="H26" s="173"/>
      <c r="I26" s="173"/>
      <c r="J26" s="173"/>
      <c r="K26" s="173"/>
      <c r="L26" s="173"/>
      <c r="M26" s="173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95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10</v>
      </c>
      <c r="B27" s="160" t="s">
        <v>124</v>
      </c>
      <c r="C27" s="194" t="s">
        <v>125</v>
      </c>
      <c r="D27" s="162" t="s">
        <v>122</v>
      </c>
      <c r="E27" s="169">
        <v>15.7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63">
        <v>0</v>
      </c>
      <c r="O27" s="163">
        <f>ROUND(E27*N27,5)</f>
        <v>0</v>
      </c>
      <c r="P27" s="163">
        <v>0</v>
      </c>
      <c r="Q27" s="163">
        <f>ROUND(E27*P27,5)</f>
        <v>0</v>
      </c>
      <c r="R27" s="163"/>
      <c r="S27" s="163"/>
      <c r="T27" s="164">
        <v>0.52600000000000002</v>
      </c>
      <c r="U27" s="163">
        <f>ROUND(E27*T27,2)</f>
        <v>8.26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93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195" t="s">
        <v>123</v>
      </c>
      <c r="D28" s="165"/>
      <c r="E28" s="170">
        <v>15.7</v>
      </c>
      <c r="F28" s="173"/>
      <c r="G28" s="173"/>
      <c r="H28" s="173"/>
      <c r="I28" s="173"/>
      <c r="J28" s="173"/>
      <c r="K28" s="173"/>
      <c r="L28" s="173"/>
      <c r="M28" s="173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95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11</v>
      </c>
      <c r="B29" s="160" t="s">
        <v>126</v>
      </c>
      <c r="C29" s="194" t="s">
        <v>127</v>
      </c>
      <c r="D29" s="162" t="s">
        <v>122</v>
      </c>
      <c r="E29" s="169">
        <v>15.7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63">
        <v>7.5300000000000002E-3</v>
      </c>
      <c r="O29" s="163">
        <f>ROUND(E29*N29,5)</f>
        <v>0.11822000000000001</v>
      </c>
      <c r="P29" s="163">
        <v>0</v>
      </c>
      <c r="Q29" s="163">
        <f>ROUND(E29*P29,5)</f>
        <v>0</v>
      </c>
      <c r="R29" s="163"/>
      <c r="S29" s="163"/>
      <c r="T29" s="164">
        <v>0.1</v>
      </c>
      <c r="U29" s="163">
        <f>ROUND(E29*T29,2)</f>
        <v>1.57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93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0"/>
      <c r="C30" s="195" t="s">
        <v>128</v>
      </c>
      <c r="D30" s="165"/>
      <c r="E30" s="170">
        <v>15.7</v>
      </c>
      <c r="F30" s="173"/>
      <c r="G30" s="173"/>
      <c r="H30" s="173"/>
      <c r="I30" s="173"/>
      <c r="J30" s="173"/>
      <c r="K30" s="173"/>
      <c r="L30" s="173"/>
      <c r="M30" s="173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95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x14ac:dyDescent="0.2">
      <c r="A31" s="155" t="s">
        <v>88</v>
      </c>
      <c r="B31" s="161" t="s">
        <v>51</v>
      </c>
      <c r="C31" s="196" t="s">
        <v>52</v>
      </c>
      <c r="D31" s="166"/>
      <c r="E31" s="171"/>
      <c r="F31" s="174"/>
      <c r="G31" s="174">
        <f>SUMIF(AE32:AE36,"&lt;&gt;NOR",G32:G36)</f>
        <v>0</v>
      </c>
      <c r="H31" s="174"/>
      <c r="I31" s="174">
        <f>SUM(I32:I36)</f>
        <v>0</v>
      </c>
      <c r="J31" s="174"/>
      <c r="K31" s="174">
        <f>SUM(K32:K36)</f>
        <v>0</v>
      </c>
      <c r="L31" s="174"/>
      <c r="M31" s="174">
        <f>SUM(M32:M36)</f>
        <v>0</v>
      </c>
      <c r="N31" s="167"/>
      <c r="O31" s="167">
        <f>SUM(O32:O36)</f>
        <v>0.22976999999999997</v>
      </c>
      <c r="P31" s="167"/>
      <c r="Q31" s="167">
        <f>SUM(Q32:Q36)</f>
        <v>0</v>
      </c>
      <c r="R31" s="167"/>
      <c r="S31" s="167"/>
      <c r="T31" s="168"/>
      <c r="U31" s="167">
        <f>SUM(U32:U36)</f>
        <v>0.49</v>
      </c>
      <c r="AE31" t="s">
        <v>89</v>
      </c>
    </row>
    <row r="32" spans="1:60" outlineLevel="1" x14ac:dyDescent="0.2">
      <c r="A32" s="154">
        <v>12</v>
      </c>
      <c r="B32" s="160" t="s">
        <v>129</v>
      </c>
      <c r="C32" s="194" t="s">
        <v>130</v>
      </c>
      <c r="D32" s="162" t="s">
        <v>122</v>
      </c>
      <c r="E32" s="169">
        <v>0.40820000000000001</v>
      </c>
      <c r="F32" s="172"/>
      <c r="G32" s="173">
        <f>ROUND(E32*F32,2)</f>
        <v>0</v>
      </c>
      <c r="H32" s="172"/>
      <c r="I32" s="173">
        <f>ROUND(E32*H32,2)</f>
        <v>0</v>
      </c>
      <c r="J32" s="172"/>
      <c r="K32" s="173">
        <f>ROUND(E32*J32,2)</f>
        <v>0</v>
      </c>
      <c r="L32" s="173">
        <v>21</v>
      </c>
      <c r="M32" s="173">
        <f>G32*(1+L32/100)</f>
        <v>0</v>
      </c>
      <c r="N32" s="163">
        <v>0.31387999999999999</v>
      </c>
      <c r="O32" s="163">
        <f>ROUND(E32*N32,5)</f>
        <v>0.12812999999999999</v>
      </c>
      <c r="P32" s="163">
        <v>0</v>
      </c>
      <c r="Q32" s="163">
        <f>ROUND(E32*P32,5)</f>
        <v>0</v>
      </c>
      <c r="R32" s="163"/>
      <c r="S32" s="163"/>
      <c r="T32" s="164">
        <v>1.208</v>
      </c>
      <c r="U32" s="163">
        <f>ROUND(E32*T32,2)</f>
        <v>0.49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93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0"/>
      <c r="C33" s="195" t="s">
        <v>131</v>
      </c>
      <c r="D33" s="165"/>
      <c r="E33" s="170">
        <v>0.40820000000000001</v>
      </c>
      <c r="F33" s="173"/>
      <c r="G33" s="173"/>
      <c r="H33" s="173"/>
      <c r="I33" s="173"/>
      <c r="J33" s="173"/>
      <c r="K33" s="173"/>
      <c r="L33" s="173"/>
      <c r="M33" s="173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95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13</v>
      </c>
      <c r="B34" s="160" t="s">
        <v>132</v>
      </c>
      <c r="C34" s="194" t="s">
        <v>133</v>
      </c>
      <c r="D34" s="162" t="s">
        <v>122</v>
      </c>
      <c r="E34" s="169">
        <v>0.50819999999999999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63">
        <v>0.2</v>
      </c>
      <c r="O34" s="163">
        <f>ROUND(E34*N34,5)</f>
        <v>0.10163999999999999</v>
      </c>
      <c r="P34" s="163">
        <v>0</v>
      </c>
      <c r="Q34" s="163">
        <f>ROUND(E34*P34,5)</f>
        <v>0</v>
      </c>
      <c r="R34" s="163"/>
      <c r="S34" s="163"/>
      <c r="T34" s="164">
        <v>0</v>
      </c>
      <c r="U34" s="163">
        <f>ROUND(E34*T34,2)</f>
        <v>0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103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0"/>
      <c r="C35" s="195" t="s">
        <v>131</v>
      </c>
      <c r="D35" s="165"/>
      <c r="E35" s="170">
        <v>0.40820000000000001</v>
      </c>
      <c r="F35" s="173"/>
      <c r="G35" s="173"/>
      <c r="H35" s="173"/>
      <c r="I35" s="173"/>
      <c r="J35" s="173"/>
      <c r="K35" s="173"/>
      <c r="L35" s="173"/>
      <c r="M35" s="173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95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0"/>
      <c r="C36" s="195" t="s">
        <v>134</v>
      </c>
      <c r="D36" s="165"/>
      <c r="E36" s="170">
        <v>0.1</v>
      </c>
      <c r="F36" s="173"/>
      <c r="G36" s="173"/>
      <c r="H36" s="173"/>
      <c r="I36" s="173"/>
      <c r="J36" s="173"/>
      <c r="K36" s="173"/>
      <c r="L36" s="173"/>
      <c r="M36" s="173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95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x14ac:dyDescent="0.2">
      <c r="A37" s="155" t="s">
        <v>88</v>
      </c>
      <c r="B37" s="161" t="s">
        <v>53</v>
      </c>
      <c r="C37" s="196" t="s">
        <v>54</v>
      </c>
      <c r="D37" s="166"/>
      <c r="E37" s="171"/>
      <c r="F37" s="174"/>
      <c r="G37" s="174">
        <f>SUMIF(AE38:AE39,"&lt;&gt;NOR",G38:G39)</f>
        <v>0</v>
      </c>
      <c r="H37" s="174"/>
      <c r="I37" s="174">
        <f>SUM(I38:I39)</f>
        <v>0</v>
      </c>
      <c r="J37" s="174"/>
      <c r="K37" s="174">
        <f>SUM(K38:K39)</f>
        <v>0</v>
      </c>
      <c r="L37" s="174"/>
      <c r="M37" s="174">
        <f>SUM(M38:M39)</f>
        <v>0</v>
      </c>
      <c r="N37" s="167"/>
      <c r="O37" s="167">
        <f>SUM(O38:O39)</f>
        <v>0</v>
      </c>
      <c r="P37" s="167"/>
      <c r="Q37" s="167">
        <f>SUM(Q38:Q39)</f>
        <v>0</v>
      </c>
      <c r="R37" s="167"/>
      <c r="S37" s="167"/>
      <c r="T37" s="168"/>
      <c r="U37" s="167">
        <f>SUM(U38:U39)</f>
        <v>10</v>
      </c>
      <c r="AE37" t="s">
        <v>89</v>
      </c>
    </row>
    <row r="38" spans="1:60" outlineLevel="1" x14ac:dyDescent="0.2">
      <c r="A38" s="154">
        <v>14</v>
      </c>
      <c r="B38" s="160" t="s">
        <v>135</v>
      </c>
      <c r="C38" s="194" t="s">
        <v>136</v>
      </c>
      <c r="D38" s="162" t="s">
        <v>137</v>
      </c>
      <c r="E38" s="169">
        <v>10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63">
        <v>0</v>
      </c>
      <c r="O38" s="163">
        <f>ROUND(E38*N38,5)</f>
        <v>0</v>
      </c>
      <c r="P38" s="163">
        <v>0</v>
      </c>
      <c r="Q38" s="163">
        <f>ROUND(E38*P38,5)</f>
        <v>0</v>
      </c>
      <c r="R38" s="163"/>
      <c r="S38" s="163"/>
      <c r="T38" s="164">
        <v>1</v>
      </c>
      <c r="U38" s="163">
        <f>ROUND(E38*T38,2)</f>
        <v>10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93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0"/>
      <c r="C39" s="195" t="s">
        <v>138</v>
      </c>
      <c r="D39" s="165"/>
      <c r="E39" s="170">
        <v>10</v>
      </c>
      <c r="F39" s="173"/>
      <c r="G39" s="173"/>
      <c r="H39" s="173"/>
      <c r="I39" s="173"/>
      <c r="J39" s="173"/>
      <c r="K39" s="173"/>
      <c r="L39" s="173"/>
      <c r="M39" s="173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95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x14ac:dyDescent="0.2">
      <c r="A40" s="155" t="s">
        <v>88</v>
      </c>
      <c r="B40" s="161" t="s">
        <v>55</v>
      </c>
      <c r="C40" s="196" t="s">
        <v>56</v>
      </c>
      <c r="D40" s="166"/>
      <c r="E40" s="171"/>
      <c r="F40" s="174"/>
      <c r="G40" s="174">
        <f>SUMIF(AE41:AE44,"&lt;&gt;NOR",G41:G44)</f>
        <v>0</v>
      </c>
      <c r="H40" s="174"/>
      <c r="I40" s="174">
        <f>SUM(I41:I44)</f>
        <v>0</v>
      </c>
      <c r="J40" s="174"/>
      <c r="K40" s="174">
        <f>SUM(K41:K44)</f>
        <v>0</v>
      </c>
      <c r="L40" s="174"/>
      <c r="M40" s="174">
        <f>SUM(M41:M44)</f>
        <v>0</v>
      </c>
      <c r="N40" s="167"/>
      <c r="O40" s="167">
        <f>SUM(O41:O44)</f>
        <v>0</v>
      </c>
      <c r="P40" s="167"/>
      <c r="Q40" s="167">
        <f>SUM(Q41:Q44)</f>
        <v>2.5814499999999998</v>
      </c>
      <c r="R40" s="167"/>
      <c r="S40" s="167"/>
      <c r="T40" s="168"/>
      <c r="U40" s="167">
        <f>SUM(U41:U44)</f>
        <v>7.76</v>
      </c>
      <c r="AE40" t="s">
        <v>89</v>
      </c>
    </row>
    <row r="41" spans="1:60" outlineLevel="1" x14ac:dyDescent="0.2">
      <c r="A41" s="154">
        <v>15</v>
      </c>
      <c r="B41" s="160" t="s">
        <v>139</v>
      </c>
      <c r="C41" s="194" t="s">
        <v>140</v>
      </c>
      <c r="D41" s="162" t="s">
        <v>102</v>
      </c>
      <c r="E41" s="169">
        <v>1</v>
      </c>
      <c r="F41" s="172"/>
      <c r="G41" s="173">
        <f>ROUND(E41*F41,2)</f>
        <v>0</v>
      </c>
      <c r="H41" s="172"/>
      <c r="I41" s="173">
        <f>ROUND(E41*H41,2)</f>
        <v>0</v>
      </c>
      <c r="J41" s="172"/>
      <c r="K41" s="173">
        <f>ROUND(E41*J41,2)</f>
        <v>0</v>
      </c>
      <c r="L41" s="173">
        <v>21</v>
      </c>
      <c r="M41" s="173">
        <f>G41*(1+L41/100)</f>
        <v>0</v>
      </c>
      <c r="N41" s="163">
        <v>0</v>
      </c>
      <c r="O41" s="163">
        <f>ROUND(E41*N41,5)</f>
        <v>0</v>
      </c>
      <c r="P41" s="163">
        <v>0.25</v>
      </c>
      <c r="Q41" s="163">
        <f>ROUND(E41*P41,5)</f>
        <v>0.25</v>
      </c>
      <c r="R41" s="163"/>
      <c r="S41" s="163"/>
      <c r="T41" s="164">
        <v>1.5349999999999999</v>
      </c>
      <c r="U41" s="163">
        <f>ROUND(E41*T41,2)</f>
        <v>1.54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93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0"/>
      <c r="C42" s="195" t="s">
        <v>141</v>
      </c>
      <c r="D42" s="165"/>
      <c r="E42" s="170">
        <v>1</v>
      </c>
      <c r="F42" s="173"/>
      <c r="G42" s="173"/>
      <c r="H42" s="173"/>
      <c r="I42" s="173"/>
      <c r="J42" s="173"/>
      <c r="K42" s="173"/>
      <c r="L42" s="173"/>
      <c r="M42" s="173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95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16</v>
      </c>
      <c r="B43" s="160" t="s">
        <v>142</v>
      </c>
      <c r="C43" s="194" t="s">
        <v>143</v>
      </c>
      <c r="D43" s="162" t="s">
        <v>116</v>
      </c>
      <c r="E43" s="169">
        <v>1.05975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63">
        <v>0</v>
      </c>
      <c r="O43" s="163">
        <f>ROUND(E43*N43,5)</f>
        <v>0</v>
      </c>
      <c r="P43" s="163">
        <v>2.2000000000000002</v>
      </c>
      <c r="Q43" s="163">
        <f>ROUND(E43*P43,5)</f>
        <v>2.3314499999999998</v>
      </c>
      <c r="R43" s="163"/>
      <c r="S43" s="163"/>
      <c r="T43" s="164">
        <v>5.867</v>
      </c>
      <c r="U43" s="163">
        <f>ROUND(E43*T43,2)</f>
        <v>6.22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93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0"/>
      <c r="C44" s="195" t="s">
        <v>144</v>
      </c>
      <c r="D44" s="165"/>
      <c r="E44" s="170">
        <v>1.05975</v>
      </c>
      <c r="F44" s="173"/>
      <c r="G44" s="173"/>
      <c r="H44" s="173"/>
      <c r="I44" s="173"/>
      <c r="J44" s="173"/>
      <c r="K44" s="173"/>
      <c r="L44" s="173"/>
      <c r="M44" s="173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95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x14ac:dyDescent="0.2">
      <c r="A45" s="155" t="s">
        <v>88</v>
      </c>
      <c r="B45" s="161" t="s">
        <v>57</v>
      </c>
      <c r="C45" s="196" t="s">
        <v>58</v>
      </c>
      <c r="D45" s="166"/>
      <c r="E45" s="171"/>
      <c r="F45" s="174"/>
      <c r="G45" s="174">
        <f>SUMIF(AE46:AE54,"&lt;&gt;NOR",G46:G54)</f>
        <v>0</v>
      </c>
      <c r="H45" s="174"/>
      <c r="I45" s="174">
        <f>SUM(I46:I54)</f>
        <v>0</v>
      </c>
      <c r="J45" s="174"/>
      <c r="K45" s="174">
        <f>SUM(K46:K54)</f>
        <v>0</v>
      </c>
      <c r="L45" s="174"/>
      <c r="M45" s="174">
        <f>SUM(M46:M54)</f>
        <v>0</v>
      </c>
      <c r="N45" s="167"/>
      <c r="O45" s="167">
        <f>SUM(O46:O54)</f>
        <v>0</v>
      </c>
      <c r="P45" s="167"/>
      <c r="Q45" s="167">
        <f>SUM(Q46:Q54)</f>
        <v>0</v>
      </c>
      <c r="R45" s="167"/>
      <c r="S45" s="167"/>
      <c r="T45" s="168"/>
      <c r="U45" s="167">
        <f>SUM(U46:U54)</f>
        <v>0.29000000000000004</v>
      </c>
      <c r="AE45" t="s">
        <v>89</v>
      </c>
    </row>
    <row r="46" spans="1:60" outlineLevel="1" x14ac:dyDescent="0.2">
      <c r="A46" s="154">
        <v>17</v>
      </c>
      <c r="B46" s="160" t="s">
        <v>145</v>
      </c>
      <c r="C46" s="194" t="s">
        <v>146</v>
      </c>
      <c r="D46" s="162" t="s">
        <v>98</v>
      </c>
      <c r="E46" s="169">
        <v>2.58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0.01</v>
      </c>
      <c r="U46" s="163">
        <f>ROUND(E46*T46,2)</f>
        <v>0.03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93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0"/>
      <c r="C47" s="195" t="s">
        <v>147</v>
      </c>
      <c r="D47" s="165"/>
      <c r="E47" s="170">
        <v>2.58</v>
      </c>
      <c r="F47" s="173"/>
      <c r="G47" s="173"/>
      <c r="H47" s="173"/>
      <c r="I47" s="173"/>
      <c r="J47" s="173"/>
      <c r="K47" s="173"/>
      <c r="L47" s="173"/>
      <c r="M47" s="173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95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18</v>
      </c>
      <c r="B48" s="160" t="s">
        <v>148</v>
      </c>
      <c r="C48" s="194" t="s">
        <v>149</v>
      </c>
      <c r="D48" s="162" t="s">
        <v>98</v>
      </c>
      <c r="E48" s="169">
        <v>12.9</v>
      </c>
      <c r="F48" s="172"/>
      <c r="G48" s="173">
        <f>ROUND(E48*F48,2)</f>
        <v>0</v>
      </c>
      <c r="H48" s="172"/>
      <c r="I48" s="173">
        <f>ROUND(E48*H48,2)</f>
        <v>0</v>
      </c>
      <c r="J48" s="172"/>
      <c r="K48" s="173">
        <f>ROUND(E48*J48,2)</f>
        <v>0</v>
      </c>
      <c r="L48" s="173">
        <v>21</v>
      </c>
      <c r="M48" s="173">
        <f>G48*(1+L48/100)</f>
        <v>0</v>
      </c>
      <c r="N48" s="163">
        <v>0</v>
      </c>
      <c r="O48" s="163">
        <f>ROUND(E48*N48,5)</f>
        <v>0</v>
      </c>
      <c r="P48" s="163">
        <v>0</v>
      </c>
      <c r="Q48" s="163">
        <f>ROUND(E48*P48,5)</f>
        <v>0</v>
      </c>
      <c r="R48" s="163"/>
      <c r="S48" s="163"/>
      <c r="T48" s="164">
        <v>0</v>
      </c>
      <c r="U48" s="163">
        <f>ROUND(E48*T48,2)</f>
        <v>0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93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/>
      <c r="B49" s="160"/>
      <c r="C49" s="195" t="s">
        <v>150</v>
      </c>
      <c r="D49" s="165"/>
      <c r="E49" s="170">
        <v>12.9</v>
      </c>
      <c r="F49" s="173"/>
      <c r="G49" s="173"/>
      <c r="H49" s="173"/>
      <c r="I49" s="173"/>
      <c r="J49" s="173"/>
      <c r="K49" s="173"/>
      <c r="L49" s="173"/>
      <c r="M49" s="173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95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0"/>
      <c r="C50" s="195" t="s">
        <v>151</v>
      </c>
      <c r="D50" s="165"/>
      <c r="E50" s="170"/>
      <c r="F50" s="173"/>
      <c r="G50" s="173"/>
      <c r="H50" s="173"/>
      <c r="I50" s="173"/>
      <c r="J50" s="173"/>
      <c r="K50" s="173"/>
      <c r="L50" s="173"/>
      <c r="M50" s="173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95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>
        <v>19</v>
      </c>
      <c r="B51" s="160" t="s">
        <v>152</v>
      </c>
      <c r="C51" s="194" t="s">
        <v>153</v>
      </c>
      <c r="D51" s="162" t="s">
        <v>98</v>
      </c>
      <c r="E51" s="169">
        <v>2.58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63">
        <v>0</v>
      </c>
      <c r="O51" s="163">
        <f>ROUND(E51*N51,5)</f>
        <v>0</v>
      </c>
      <c r="P51" s="163">
        <v>0</v>
      </c>
      <c r="Q51" s="163">
        <f>ROUND(E51*P51,5)</f>
        <v>0</v>
      </c>
      <c r="R51" s="163"/>
      <c r="S51" s="163"/>
      <c r="T51" s="164">
        <v>9.9000000000000005E-2</v>
      </c>
      <c r="U51" s="163">
        <f>ROUND(E51*T51,2)</f>
        <v>0.26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93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/>
      <c r="B52" s="160"/>
      <c r="C52" s="195" t="s">
        <v>147</v>
      </c>
      <c r="D52" s="165"/>
      <c r="E52" s="170">
        <v>2.58</v>
      </c>
      <c r="F52" s="173"/>
      <c r="G52" s="173"/>
      <c r="H52" s="173"/>
      <c r="I52" s="173"/>
      <c r="J52" s="173"/>
      <c r="K52" s="173"/>
      <c r="L52" s="173"/>
      <c r="M52" s="173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95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54">
        <v>20</v>
      </c>
      <c r="B53" s="160" t="s">
        <v>154</v>
      </c>
      <c r="C53" s="194" t="s">
        <v>155</v>
      </c>
      <c r="D53" s="162" t="s">
        <v>98</v>
      </c>
      <c r="E53" s="169">
        <v>2.58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63">
        <v>0</v>
      </c>
      <c r="O53" s="163">
        <f>ROUND(E53*N53,5)</f>
        <v>0</v>
      </c>
      <c r="P53" s="163">
        <v>0</v>
      </c>
      <c r="Q53" s="163">
        <f>ROUND(E53*P53,5)</f>
        <v>0</v>
      </c>
      <c r="R53" s="163"/>
      <c r="S53" s="163"/>
      <c r="T53" s="164">
        <v>0</v>
      </c>
      <c r="U53" s="163">
        <f>ROUND(E53*T53,2)</f>
        <v>0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93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0"/>
      <c r="C54" s="195" t="s">
        <v>147</v>
      </c>
      <c r="D54" s="165"/>
      <c r="E54" s="170">
        <v>2.58</v>
      </c>
      <c r="F54" s="173"/>
      <c r="G54" s="173"/>
      <c r="H54" s="173"/>
      <c r="I54" s="173"/>
      <c r="J54" s="173"/>
      <c r="K54" s="173"/>
      <c r="L54" s="173"/>
      <c r="M54" s="173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95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x14ac:dyDescent="0.2">
      <c r="A55" s="155" t="s">
        <v>88</v>
      </c>
      <c r="B55" s="161" t="s">
        <v>59</v>
      </c>
      <c r="C55" s="196" t="s">
        <v>60</v>
      </c>
      <c r="D55" s="166"/>
      <c r="E55" s="171"/>
      <c r="F55" s="174"/>
      <c r="G55" s="174">
        <f>SUMIF(AE56:AE58,"&lt;&gt;NOR",G56:G58)</f>
        <v>0</v>
      </c>
      <c r="H55" s="174"/>
      <c r="I55" s="174">
        <f>SUM(I56:I58)</f>
        <v>0</v>
      </c>
      <c r="J55" s="174"/>
      <c r="K55" s="174">
        <f>SUM(K56:K58)</f>
        <v>0</v>
      </c>
      <c r="L55" s="174"/>
      <c r="M55" s="174">
        <f>SUM(M56:M58)</f>
        <v>0</v>
      </c>
      <c r="N55" s="167"/>
      <c r="O55" s="167">
        <f>SUM(O56:O58)</f>
        <v>0</v>
      </c>
      <c r="P55" s="167"/>
      <c r="Q55" s="167">
        <f>SUM(Q56:Q58)</f>
        <v>0</v>
      </c>
      <c r="R55" s="167"/>
      <c r="S55" s="167"/>
      <c r="T55" s="168"/>
      <c r="U55" s="167">
        <f>SUM(U56:U58)</f>
        <v>0.9</v>
      </c>
      <c r="AE55" t="s">
        <v>89</v>
      </c>
    </row>
    <row r="56" spans="1:60" outlineLevel="1" x14ac:dyDescent="0.2">
      <c r="A56" s="154">
        <v>21</v>
      </c>
      <c r="B56" s="160" t="s">
        <v>156</v>
      </c>
      <c r="C56" s="194" t="s">
        <v>157</v>
      </c>
      <c r="D56" s="162" t="s">
        <v>98</v>
      </c>
      <c r="E56" s="169">
        <v>0.79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21</v>
      </c>
      <c r="M56" s="173">
        <f>G56*(1+L56/100)</f>
        <v>0</v>
      </c>
      <c r="N56" s="163">
        <v>0</v>
      </c>
      <c r="O56" s="163">
        <f>ROUND(E56*N56,5)</f>
        <v>0</v>
      </c>
      <c r="P56" s="163">
        <v>0</v>
      </c>
      <c r="Q56" s="163">
        <f>ROUND(E56*P56,5)</f>
        <v>0</v>
      </c>
      <c r="R56" s="163"/>
      <c r="S56" s="163"/>
      <c r="T56" s="164">
        <v>1.1419999999999999</v>
      </c>
      <c r="U56" s="163">
        <f>ROUND(E56*T56,2)</f>
        <v>0.9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93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/>
      <c r="B57" s="160"/>
      <c r="C57" s="195" t="s">
        <v>158</v>
      </c>
      <c r="D57" s="165"/>
      <c r="E57" s="170">
        <v>0.56000000000000005</v>
      </c>
      <c r="F57" s="173"/>
      <c r="G57" s="173"/>
      <c r="H57" s="173"/>
      <c r="I57" s="173"/>
      <c r="J57" s="173"/>
      <c r="K57" s="173"/>
      <c r="L57" s="173"/>
      <c r="M57" s="173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95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83"/>
      <c r="B58" s="184"/>
      <c r="C58" s="197" t="s">
        <v>159</v>
      </c>
      <c r="D58" s="185"/>
      <c r="E58" s="186">
        <v>0.23</v>
      </c>
      <c r="F58" s="187"/>
      <c r="G58" s="187"/>
      <c r="H58" s="187"/>
      <c r="I58" s="187"/>
      <c r="J58" s="187"/>
      <c r="K58" s="187"/>
      <c r="L58" s="187"/>
      <c r="M58" s="187"/>
      <c r="N58" s="188"/>
      <c r="O58" s="188"/>
      <c r="P58" s="188"/>
      <c r="Q58" s="188"/>
      <c r="R58" s="188"/>
      <c r="S58" s="188"/>
      <c r="T58" s="189"/>
      <c r="U58" s="188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95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x14ac:dyDescent="0.2">
      <c r="A59" s="6"/>
      <c r="B59" s="7" t="s">
        <v>160</v>
      </c>
      <c r="C59" s="198" t="s">
        <v>160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AC59">
        <v>15</v>
      </c>
      <c r="AD59">
        <v>21</v>
      </c>
    </row>
    <row r="60" spans="1:60" x14ac:dyDescent="0.2">
      <c r="A60" s="190"/>
      <c r="B60" s="191">
        <v>26</v>
      </c>
      <c r="C60" s="199" t="s">
        <v>160</v>
      </c>
      <c r="D60" s="192"/>
      <c r="E60" s="192"/>
      <c r="F60" s="192"/>
      <c r="G60" s="193">
        <f>G8+G31+G37+G40+G45+G55</f>
        <v>0</v>
      </c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C60">
        <f>SUMIF(L7:L58,AC59,G7:G58)</f>
        <v>0</v>
      </c>
      <c r="AD60">
        <f>SUMIF(L7:L58,AD59,G7:G58)</f>
        <v>0</v>
      </c>
      <c r="AE60" t="s">
        <v>161</v>
      </c>
    </row>
    <row r="61" spans="1:60" x14ac:dyDescent="0.2">
      <c r="A61" s="6"/>
      <c r="B61" s="7" t="s">
        <v>160</v>
      </c>
      <c r="C61" s="198" t="s">
        <v>160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6"/>
      <c r="B62" s="7" t="s">
        <v>160</v>
      </c>
      <c r="C62" s="198" t="s">
        <v>160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260">
        <v>33</v>
      </c>
      <c r="B63" s="260"/>
      <c r="C63" s="261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62"/>
      <c r="B64" s="263"/>
      <c r="C64" s="264"/>
      <c r="D64" s="263"/>
      <c r="E64" s="263"/>
      <c r="F64" s="263"/>
      <c r="G64" s="265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AE64" t="s">
        <v>162</v>
      </c>
    </row>
    <row r="65" spans="1:31" x14ac:dyDescent="0.2">
      <c r="A65" s="266"/>
      <c r="B65" s="267"/>
      <c r="C65" s="268"/>
      <c r="D65" s="267"/>
      <c r="E65" s="267"/>
      <c r="F65" s="267"/>
      <c r="G65" s="269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266"/>
      <c r="B66" s="267"/>
      <c r="C66" s="268"/>
      <c r="D66" s="267"/>
      <c r="E66" s="267"/>
      <c r="F66" s="267"/>
      <c r="G66" s="269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66"/>
      <c r="B67" s="267"/>
      <c r="C67" s="268"/>
      <c r="D67" s="267"/>
      <c r="E67" s="267"/>
      <c r="F67" s="267"/>
      <c r="G67" s="269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70"/>
      <c r="B68" s="271"/>
      <c r="C68" s="272"/>
      <c r="D68" s="271"/>
      <c r="E68" s="271"/>
      <c r="F68" s="271"/>
      <c r="G68" s="273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6"/>
      <c r="B69" s="7" t="s">
        <v>160</v>
      </c>
      <c r="C69" s="198" t="s">
        <v>160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C70" s="200"/>
      <c r="AE70" t="s">
        <v>163</v>
      </c>
    </row>
  </sheetData>
  <sheetProtection password="C9A6" sheet="1" objects="1" scenarios="1"/>
  <mergeCells count="6">
    <mergeCell ref="A64:G68"/>
    <mergeCell ref="A1:G1"/>
    <mergeCell ref="C2:G2"/>
    <mergeCell ref="C3:G3"/>
    <mergeCell ref="C4:G4"/>
    <mergeCell ref="A63:C63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 1</dc:creator>
  <cp:lastModifiedBy>Helena Chrástková</cp:lastModifiedBy>
  <cp:lastPrinted>2014-02-28T09:52:57Z</cp:lastPrinted>
  <dcterms:created xsi:type="dcterms:W3CDTF">2009-04-08T07:15:50Z</dcterms:created>
  <dcterms:modified xsi:type="dcterms:W3CDTF">2021-11-25T12:48:59Z</dcterms:modified>
</cp:coreProperties>
</file>